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65" windowWidth="9720" windowHeight="7185" tabRatio="612" firstSheet="19" activeTab="20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3" sheetId="38" r:id="rId20"/>
    <sheet name="приложение 14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13'!$12:$14</definedName>
    <definedName name="_xlnm.Print_Titles" localSheetId="20">'приложение 14'!$10:$12</definedName>
    <definedName name="_xlnm.Print_Area" localSheetId="19">'приложение 13'!$A$1:$I$69</definedName>
    <definedName name="_xlnm.Print_Area" localSheetId="20">'приложение 14'!$A:$J</definedName>
  </definedNames>
  <calcPr calcId="124519" iterate="1"/>
  <customWorkbookViews>
    <customWorkbookView name="user - Личное представление" guid="{7C829716-2F07-46F0-AF1A-069E96C8B01D}" autoUpdate="1" mergeInterval="5" personalView="1" maximized="1" windowWidth="1020" windowHeight="626" tabRatio="612" activeSheetId="1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Prusakova - Личное представление" guid="{CCB89602-4EB0-11D9-AD0A-000AE6CB13C7}" mergeInterval="0" personalView="1" maximized="1" windowWidth="796" windowHeight="438" tabRatio="612" activeSheetId="1"/>
  </customWorkbookViews>
</workbook>
</file>

<file path=xl/calcChain.xml><?xml version="1.0" encoding="utf-8"?>
<calcChain xmlns="http://schemas.openxmlformats.org/spreadsheetml/2006/main">
  <c r="I47" i="38"/>
  <c r="I48"/>
  <c r="J16" i="41"/>
  <c r="J22"/>
  <c r="J21"/>
  <c r="J20"/>
  <c r="J19"/>
  <c r="J18"/>
  <c r="J17"/>
  <c r="J15"/>
  <c r="I22"/>
  <c r="I21"/>
  <c r="I20"/>
  <c r="I19"/>
  <c r="I18"/>
  <c r="I17"/>
  <c r="I16"/>
  <c r="I15"/>
  <c r="I18" i="38"/>
  <c r="I24"/>
  <c r="I23"/>
  <c r="I22"/>
  <c r="I21"/>
  <c r="I20"/>
  <c r="I19"/>
  <c r="I65" l="1"/>
  <c r="I44"/>
  <c r="I53"/>
  <c r="I63"/>
  <c r="I61"/>
  <c r="I23" i="41"/>
  <c r="J23"/>
  <c r="I32"/>
  <c r="J32"/>
  <c r="H14" i="25"/>
  <c r="H19" s="1"/>
  <c r="H18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25" i="38"/>
  <c r="I34"/>
  <c r="G12" i="24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I44"/>
  <c r="G45"/>
  <c r="H45"/>
  <c r="I45"/>
  <c r="G46"/>
  <c r="H46"/>
  <c r="I46"/>
  <c r="G47"/>
  <c r="H47"/>
  <c r="I47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G67"/>
  <c r="H67"/>
  <c r="I67"/>
  <c r="H68"/>
  <c r="I68"/>
  <c r="H69"/>
  <c r="I69"/>
  <c r="G70"/>
  <c r="H70"/>
  <c r="I70"/>
  <c r="I71"/>
  <c r="I72"/>
  <c r="G73"/>
  <c r="I73"/>
  <c r="H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I84"/>
  <c r="G85"/>
  <c r="H85"/>
  <c r="I85"/>
  <c r="G86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71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H71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72" s="1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 s="1"/>
  <c r="F44" s="1"/>
  <c r="H44" i="13"/>
  <c r="H44" i="24" s="1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42" i="24"/>
  <c r="F38"/>
  <c r="F34"/>
  <c r="F18"/>
  <c r="F23"/>
  <c r="H72" i="13"/>
  <c r="H72" i="24" s="1"/>
  <c r="F48" i="19"/>
  <c r="G48" i="24"/>
  <c r="F48" s="1"/>
  <c r="F44" i="13"/>
  <c r="G72" i="16"/>
  <c r="H36" i="24"/>
  <c r="F66"/>
  <c r="F84" i="23"/>
  <c r="F44" i="16"/>
  <c r="F72" i="17"/>
  <c r="F82" i="24"/>
  <c r="F76"/>
  <c r="F60"/>
  <c r="F58"/>
  <c r="F40"/>
  <c r="F20"/>
  <c r="F14"/>
  <c r="F12"/>
  <c r="F85"/>
  <c r="F84"/>
  <c r="F39"/>
  <c r="F87"/>
  <c r="F14" i="27"/>
  <c r="F36" i="12"/>
  <c r="F71" i="19"/>
  <c r="F78" i="24"/>
  <c r="F56"/>
  <c r="F52"/>
  <c r="F50"/>
  <c r="F46"/>
  <c r="F30"/>
  <c r="F26"/>
  <c r="F71" i="29"/>
  <c r="F55" i="24"/>
  <c r="F41"/>
  <c r="F21"/>
  <c r="F74"/>
  <c r="F70"/>
  <c r="F64"/>
  <c r="F62"/>
  <c r="F32"/>
  <c r="F80"/>
  <c r="F54"/>
  <c r="F28"/>
  <c r="F24"/>
  <c r="F22"/>
  <c r="F16"/>
  <c r="G71" i="12" l="1"/>
  <c r="F83" i="24"/>
  <c r="F81"/>
  <c r="F79"/>
  <c r="F77"/>
  <c r="F75"/>
  <c r="F67"/>
  <c r="F65"/>
  <c r="F63"/>
  <c r="F61"/>
  <c r="F59"/>
  <c r="F57"/>
  <c r="F53"/>
  <c r="F51"/>
  <c r="F49"/>
  <c r="F47"/>
  <c r="F45"/>
  <c r="F43"/>
  <c r="F37"/>
  <c r="F35"/>
  <c r="F33"/>
  <c r="F31"/>
  <c r="F29"/>
  <c r="F27"/>
  <c r="F25"/>
  <c r="F19"/>
  <c r="F17"/>
  <c r="F15"/>
  <c r="F13"/>
  <c r="F73"/>
  <c r="F68" i="12"/>
  <c r="F71" i="26"/>
  <c r="F88" i="24"/>
  <c r="F71" i="15"/>
  <c r="F86" i="24"/>
  <c r="J13" i="41"/>
  <c r="J51" s="1"/>
  <c r="F71" i="8"/>
  <c r="H71" i="24"/>
  <c r="F69" i="13"/>
  <c r="G72"/>
  <c r="F72" i="16"/>
  <c r="I13" i="41"/>
  <c r="I51" s="1"/>
  <c r="G36" i="24"/>
  <c r="F36" s="1"/>
  <c r="F36" i="15"/>
  <c r="I15" i="38"/>
  <c r="I69" s="1"/>
  <c r="H54" i="25"/>
  <c r="F71" i="12"/>
  <c r="G71" i="24"/>
  <c r="F71" s="1"/>
  <c r="G72" l="1"/>
  <c r="F72" s="1"/>
  <c r="F72" i="13"/>
</calcChain>
</file>

<file path=xl/sharedStrings.xml><?xml version="1.0" encoding="utf-8"?>
<sst xmlns="http://schemas.openxmlformats.org/spreadsheetml/2006/main" count="7407" uniqueCount="402">
  <si>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</si>
  <si>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</si>
  <si>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</si>
  <si>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</si>
  <si>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</si>
  <si>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</si>
  <si>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</si>
  <si>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</si>
  <si>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</si>
  <si>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</si>
  <si>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</si>
  <si>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</si>
  <si>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</si>
  <si>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</si>
  <si>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</si>
  <si>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</si>
  <si>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</si>
  <si>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</si>
  <si>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</si>
  <si>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</si>
  <si>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</si>
  <si>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</si>
  <si>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</si>
  <si>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</si>
  <si>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</si>
  <si>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</si>
  <si>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</si>
  <si>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</si>
  <si>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</si>
  <si>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</si>
  <si>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</si>
  <si>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</si>
  <si>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</si>
  <si>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</si>
  <si>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</si>
  <si>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</si>
  <si>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</si>
  <si>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</si>
  <si>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</si>
  <si>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</si>
  <si>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</si>
  <si>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</si>
  <si>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</si>
  <si>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</si>
  <si>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</si>
  <si>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</si>
  <si>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</si>
  <si>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</si>
  <si>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</si>
  <si>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</si>
  <si>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</si>
  <si>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</si>
  <si>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</si>
  <si>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</si>
  <si>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</si>
  <si>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</si>
  <si>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</si>
  <si>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</si>
  <si>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</si>
  <si>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</si>
  <si>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</si>
  <si>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</si>
  <si>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</si>
  <si>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</si>
  <si>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</si>
  <si>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</si>
  <si>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</si>
  <si>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</si>
  <si>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</si>
  <si>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</si>
  <si>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</si>
  <si>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</si>
  <si>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</si>
  <si>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</si>
  <si>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</si>
  <si>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</si>
  <si>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</si>
  <si>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</si>
  <si>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</si>
  <si>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</si>
  <si>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</si>
  <si>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</si>
  <si>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</si>
  <si>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</si>
  <si>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</si>
  <si>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</si>
  <si>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</si>
  <si>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</si>
  <si>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</si>
  <si>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</si>
  <si>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</si>
  <si>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</si>
  <si>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</si>
  <si>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</si>
  <si>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</si>
  <si>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</si>
  <si>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</si>
  <si>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</si>
  <si>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</si>
  <si>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</si>
  <si>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</si>
  <si>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</si>
  <si>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</si>
  <si>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</si>
  <si>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</si>
  <si>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</si>
  <si>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</si>
  <si>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</si>
  <si>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</si>
  <si>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</si>
  <si>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</si>
  <si>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</si>
  <si>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</si>
  <si>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</si>
  <si>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</si>
  <si>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</si>
  <si>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</si>
  <si>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</si>
  <si>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</si>
  <si>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</si>
  <si>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</si>
  <si>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</si>
  <si>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</si>
  <si>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</si>
  <si>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</si>
  <si>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</si>
  <si>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</si>
  <si>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</si>
  <si>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</si>
  <si>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</si>
  <si>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</si>
  <si>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</si>
  <si>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</si>
  <si>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</si>
  <si>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</si>
  <si>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</si>
  <si>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</si>
  <si>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</si>
  <si>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</si>
  <si>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</si>
  <si>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</si>
  <si>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</si>
  <si>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</si>
  <si>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</si>
  <si>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</si>
  <si>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</si>
  <si>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</si>
  <si>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</si>
  <si>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</si>
  <si>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</si>
  <si>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</si>
  <si>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</si>
  <si>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</si>
  <si>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</si>
  <si>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</si>
  <si>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</si>
  <si>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</si>
  <si>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</si>
  <si>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</si>
  <si>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</si>
  <si>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</si>
  <si>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</si>
  <si>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</si>
  <si>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</si>
  <si>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</si>
  <si>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</si>
  <si>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</si>
  <si>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</si>
  <si>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</si>
  <si>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</si>
  <si>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</si>
  <si>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</si>
  <si>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</si>
  <si>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</si>
  <si>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</si>
  <si>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</si>
  <si>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</si>
  <si>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</si>
  <si>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</si>
  <si>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</si>
  <si>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</si>
  <si>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</si>
  <si>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</si>
  <si>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</si>
  <si>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</si>
  <si>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</si>
  <si>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</si>
  <si>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</si>
  <si>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</si>
  <si>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</si>
  <si>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</si>
  <si>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</si>
  <si>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</si>
  <si>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</si>
  <si>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</si>
  <si>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</si>
  <si>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</si>
  <si>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</si>
  <si>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</si>
  <si>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</si>
  <si>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</si>
  <si>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</si>
  <si>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</si>
  <si>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</si>
  <si>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</si>
  <si>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</si>
  <si>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</si>
  <si>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</si>
  <si>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</si>
  <si>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</si>
  <si>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</si>
  <si>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</si>
  <si>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</si>
  <si>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</si>
  <si>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</si>
  <si>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</si>
  <si>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</si>
  <si>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</si>
  <si>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</si>
  <si>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</si>
  <si>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</si>
  <si>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</si>
  <si>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</si>
  <si>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</si>
  <si>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</si>
  <si>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</si>
  <si>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</si>
  <si>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</si>
  <si>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</si>
  <si>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</si>
  <si>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</si>
  <si>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</si>
  <si>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</si>
  <si>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</si>
  <si>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</si>
  <si>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</si>
  <si>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</si>
  <si>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</si>
  <si>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</si>
  <si>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</si>
  <si>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</si>
  <si>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</si>
  <si>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</si>
  <si>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</si>
  <si>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</si>
  <si>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</si>
  <si>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</si>
  <si>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</si>
  <si>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</si>
  <si>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</si>
  <si>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</si>
  <si>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</si>
  <si>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</si>
  <si>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</si>
  <si>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</si>
  <si>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</si>
  <si>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</si>
  <si>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</si>
  <si>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</si>
  <si>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</si>
  <si>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</si>
  <si>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</si>
  <si>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</si>
  <si>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</si>
  <si>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</si>
  <si>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</si>
  <si>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</si>
  <si>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</si>
  <si>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</si>
  <si>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</si>
  <si>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</si>
  <si>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</si>
  <si>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</si>
  <si>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</si>
  <si>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</si>
  <si>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</si>
  <si>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</si>
  <si>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</si>
  <si>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</si>
  <si>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</si>
  <si>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</si>
  <si>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</si>
  <si>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</si>
  <si>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</si>
  <si>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</si>
  <si>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</si>
  <si>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</si>
  <si>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</si>
  <si>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</si>
  <si>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</si>
  <si>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</si>
  <si>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</si>
  <si>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</si>
  <si>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</si>
  <si>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</si>
  <si>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</si>
  <si>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</si>
  <si>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</si>
  <si>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</si>
  <si>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</si>
  <si>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</si>
  <si>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</si>
  <si>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</si>
  <si>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</si>
  <si>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</si>
  <si>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</si>
  <si>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</si>
  <si>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</si>
  <si>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</si>
  <si>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</si>
  <si>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</si>
  <si>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</si>
  <si>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</si>
  <si>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</si>
  <si>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</si>
  <si>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</si>
  <si>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</si>
  <si>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</si>
  <si>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</si>
  <si>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</si>
  <si>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</si>
  <si>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</si>
  <si>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</si>
  <si>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</si>
  <si>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</si>
  <si>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</si>
  <si>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</si>
  <si>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</si>
  <si>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</si>
  <si>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</si>
  <si>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</si>
  <si>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</si>
  <si>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</si>
  <si>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</si>
  <si>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</si>
  <si>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</si>
  <si>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</si>
  <si>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</si>
  <si>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</si>
  <si>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</si>
  <si>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</si>
  <si>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</si>
  <si>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</si>
  <si>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</si>
  <si>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</si>
  <si>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</si>
  <si>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</si>
  <si>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</si>
  <si>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</si>
  <si>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</si>
  <si>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</si>
  <si>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</si>
  <si>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</si>
  <si>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</si>
  <si>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</si>
  <si>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</si>
  <si>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</si>
  <si>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</si>
  <si>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</si>
  <si>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</si>
  <si>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</si>
  <si>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</si>
  <si>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</si>
  <si>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</si>
  <si>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</si>
  <si>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</si>
  <si>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</si>
  <si>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</si>
  <si>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</si>
  <si>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</si>
  <si>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</si>
  <si>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</si>
  <si>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</si>
  <si>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</si>
  <si>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</si>
  <si>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</si>
  <si>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</si>
  <si>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</si>
  <si>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</si>
  <si>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</si>
  <si>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</si>
  <si>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</si>
  <si>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>6.1.</t>
  </si>
  <si>
    <t>7.</t>
  </si>
  <si>
    <t>7.1.</t>
  </si>
  <si>
    <t>8.</t>
  </si>
  <si>
    <t>8.1.</t>
  </si>
  <si>
    <t>8.2.</t>
  </si>
  <si>
    <t>8.3.</t>
  </si>
  <si>
    <t xml:space="preserve">Дотация на выравнивание уровня бюджетной обеспеченности поселений  </t>
  </si>
  <si>
    <t>Иные межбюджетные трансферты на поддержку мер по обеспечению сбалансированности бюджетов муниципальных образований</t>
  </si>
  <si>
    <t>Иные межбюджетные трасферты на 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</si>
  <si>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>Приложение  13</t>
  </si>
  <si>
    <t>Приложение 14</t>
  </si>
  <si>
    <t xml:space="preserve"> 2027 год</t>
  </si>
  <si>
    <r>
      <t xml:space="preserve">Субсидия на реализацию мероприятий государственной программы РК "Развитие культуры" (в целях реализации мероприятий по сохранению мемориальных, военно-исторических объектов и памятников </t>
    </r>
    <r>
      <rPr>
        <b/>
        <sz val="12"/>
        <color rgb="FFFF0000"/>
        <rFont val="Times New Roman"/>
        <family val="1"/>
        <charset val="204"/>
      </rPr>
      <t>на 2020год</t>
    </r>
    <r>
      <rPr>
        <b/>
        <sz val="12"/>
        <rFont val="Times New Roman"/>
        <family val="1"/>
        <charset val="204"/>
      </rPr>
      <t xml:space="preserve">)  </t>
    </r>
  </si>
  <si>
    <t>Распределение межбюджетных трансфертов бюджетам поселений на 2026 год</t>
  </si>
  <si>
    <t>Сумма 2026 год</t>
  </si>
  <si>
    <t>Распределение межбюджетных трансфертов бюджетам поселений
на плановый период 2027 и 2028 годов</t>
  </si>
  <si>
    <t xml:space="preserve"> 2028 год</t>
  </si>
  <si>
    <t xml:space="preserve">                                          к Решению Совета Пудожского                               муниципального района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2026 год и плановый период 2027 и 2028 годов" 
 от   23.12.2025  г.  №67</t>
  </si>
  <si>
    <t xml:space="preserve">                                                                  к Решению Совета Пудожского                               муниципального района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2026 год и плановый период 2027 и 2028 годов" 
 от  23.12.2025  г.  № 67</t>
  </si>
</sst>
</file>

<file path=xl/styles.xml><?xml version="1.0" encoding="utf-8"?>
<styleSheet xmlns="http://schemas.openxmlformats.org/spreadsheetml/2006/main">
  <numFmts count="1">
    <numFmt numFmtId="164" formatCode="0.0"/>
  </numFmts>
  <fonts count="35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0"/>
      <name val="Arial Cyr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30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3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27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4" fillId="0" borderId="0" xfId="0" applyFont="1" applyFill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0" xfId="0" applyFont="1" applyFill="1"/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3" t="s">
        <v>258</v>
      </c>
      <c r="B5" s="103"/>
      <c r="C5" s="103"/>
      <c r="D5" s="103"/>
      <c r="E5" s="103"/>
      <c r="F5" s="103"/>
      <c r="G5" s="103"/>
      <c r="H5" s="103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3"/>
      <c r="B5" s="103"/>
      <c r="C5" s="103"/>
      <c r="D5" s="103"/>
      <c r="E5" s="103"/>
      <c r="F5" s="103"/>
      <c r="G5" s="103"/>
      <c r="H5" s="103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04" t="s">
        <v>246</v>
      </c>
      <c r="B5" s="105"/>
      <c r="C5" s="105"/>
      <c r="D5" s="105"/>
      <c r="E5" s="105"/>
      <c r="F5" s="105"/>
      <c r="G5" s="105"/>
      <c r="H5" s="105"/>
    </row>
    <row r="6" spans="1:8">
      <c r="A6" s="105"/>
      <c r="B6" s="105"/>
      <c r="C6" s="105"/>
      <c r="D6" s="105"/>
      <c r="E6" s="105"/>
      <c r="F6" s="105"/>
      <c r="G6" s="105"/>
      <c r="H6" s="105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1"/>
      <c r="I8" s="92"/>
    </row>
    <row r="9" spans="1:9" s="32" customFormat="1" ht="12.75" customHeight="1">
      <c r="A9" s="98"/>
      <c r="B9" s="96"/>
      <c r="C9" s="96"/>
      <c r="D9" s="96"/>
      <c r="E9" s="96"/>
      <c r="F9" s="106" t="s">
        <v>23</v>
      </c>
      <c r="G9" s="107" t="s">
        <v>192</v>
      </c>
      <c r="H9" s="60" t="s">
        <v>212</v>
      </c>
      <c r="I9" s="108" t="s">
        <v>32</v>
      </c>
    </row>
    <row r="10" spans="1:9" ht="85.5">
      <c r="A10" s="98"/>
      <c r="B10" s="96"/>
      <c r="C10" s="96"/>
      <c r="D10" s="96"/>
      <c r="E10" s="96"/>
      <c r="F10" s="106"/>
      <c r="G10" s="107"/>
      <c r="H10" s="59" t="s">
        <v>301</v>
      </c>
      <c r="I10" s="109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1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02" t="s">
        <v>292</v>
      </c>
      <c r="B5" s="102"/>
      <c r="C5" s="102"/>
      <c r="D5" s="102"/>
      <c r="E5" s="102"/>
      <c r="F5" s="102"/>
      <c r="G5" s="10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75"/>
  <sheetViews>
    <sheetView topLeftCell="A4" workbookViewId="0">
      <selection activeCell="K19" sqref="K19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21.140625" style="72" customWidth="1"/>
    <col min="9" max="9" width="23.7109375" style="71" customWidth="1"/>
    <col min="10" max="16384" width="9.140625" style="72"/>
  </cols>
  <sheetData>
    <row r="1" spans="1:17" ht="15.75" hidden="1">
      <c r="B1" s="125"/>
      <c r="C1" s="125"/>
      <c r="D1" s="125"/>
      <c r="E1" s="125"/>
      <c r="F1" s="125"/>
      <c r="G1" s="125"/>
      <c r="H1" s="125"/>
      <c r="I1" s="125"/>
      <c r="Q1" s="73"/>
    </row>
    <row r="2" spans="1:17" ht="21.75" hidden="1" customHeight="1">
      <c r="B2" s="125"/>
      <c r="C2" s="125"/>
      <c r="D2" s="125"/>
      <c r="E2" s="125"/>
      <c r="F2" s="125"/>
      <c r="G2" s="125"/>
      <c r="H2" s="125"/>
      <c r="I2" s="125"/>
      <c r="K2" s="74"/>
      <c r="L2" s="74"/>
      <c r="M2" s="74"/>
      <c r="N2" s="74"/>
      <c r="O2" s="74"/>
      <c r="P2" s="74"/>
      <c r="Q2" s="73"/>
    </row>
    <row r="3" spans="1:17" ht="18" hidden="1" customHeight="1">
      <c r="B3" s="125"/>
      <c r="C3" s="125"/>
      <c r="D3" s="125"/>
      <c r="E3" s="125"/>
      <c r="F3" s="125"/>
      <c r="G3" s="125"/>
      <c r="H3" s="125"/>
      <c r="I3" s="125"/>
      <c r="Q3" s="75"/>
    </row>
    <row r="4" spans="1:17" ht="15.75" customHeight="1">
      <c r="A4" s="76"/>
      <c r="B4" s="76"/>
      <c r="C4" s="76"/>
      <c r="D4" s="77"/>
      <c r="E4" s="78"/>
      <c r="F4" s="77"/>
      <c r="G4" s="77"/>
      <c r="H4" s="79"/>
      <c r="I4" s="80" t="s">
        <v>392</v>
      </c>
      <c r="Q4" s="75"/>
    </row>
    <row r="5" spans="1:17" ht="15.75" customHeight="1">
      <c r="A5" s="76"/>
      <c r="B5" s="76"/>
      <c r="C5" s="76"/>
      <c r="D5" s="127" t="s">
        <v>400</v>
      </c>
      <c r="E5" s="128"/>
      <c r="F5" s="128"/>
      <c r="G5" s="128"/>
      <c r="H5" s="128"/>
      <c r="I5" s="128"/>
      <c r="Q5" s="75"/>
    </row>
    <row r="6" spans="1:17" ht="17.25" customHeight="1">
      <c r="A6" s="76"/>
      <c r="B6" s="76"/>
      <c r="C6" s="76"/>
      <c r="D6" s="128"/>
      <c r="E6" s="128"/>
      <c r="F6" s="128"/>
      <c r="G6" s="128"/>
      <c r="H6" s="128"/>
      <c r="I6" s="128"/>
      <c r="Q6" s="75"/>
    </row>
    <row r="7" spans="1:17" ht="27.75" customHeight="1">
      <c r="A7" s="76"/>
      <c r="B7" s="76"/>
      <c r="C7" s="76"/>
      <c r="D7" s="128"/>
      <c r="E7" s="128"/>
      <c r="F7" s="128"/>
      <c r="G7" s="128"/>
      <c r="H7" s="128"/>
      <c r="I7" s="128"/>
      <c r="Q7" s="75"/>
    </row>
    <row r="8" spans="1:17" ht="15.75" hidden="1">
      <c r="A8" s="76"/>
      <c r="B8" s="76"/>
      <c r="C8" s="76"/>
      <c r="D8" s="77"/>
      <c r="E8" s="78"/>
      <c r="F8" s="77"/>
      <c r="G8" s="77"/>
      <c r="H8" s="77"/>
      <c r="I8" s="77"/>
      <c r="J8" s="81"/>
      <c r="N8" s="119"/>
      <c r="O8" s="119"/>
      <c r="P8" s="119"/>
      <c r="Q8" s="119"/>
    </row>
    <row r="9" spans="1:17" ht="15.75">
      <c r="A9" s="76"/>
      <c r="B9" s="76"/>
      <c r="C9" s="76"/>
      <c r="D9" s="82"/>
      <c r="E9" s="82"/>
      <c r="F9" s="82"/>
      <c r="G9" s="82"/>
      <c r="H9" s="82"/>
      <c r="I9" s="82"/>
      <c r="J9" s="81"/>
      <c r="N9" s="75"/>
      <c r="O9" s="75"/>
      <c r="P9" s="75"/>
      <c r="Q9" s="75"/>
    </row>
    <row r="10" spans="1:17" s="83" customFormat="1" ht="21.75" customHeight="1">
      <c r="A10" s="120" t="s">
        <v>396</v>
      </c>
      <c r="B10" s="120"/>
      <c r="C10" s="120"/>
      <c r="D10" s="120"/>
      <c r="E10" s="120"/>
      <c r="F10" s="120"/>
      <c r="G10" s="120"/>
      <c r="H10" s="120"/>
      <c r="I10" s="120"/>
    </row>
    <row r="11" spans="1:17" ht="23.25" customHeight="1">
      <c r="A11" s="82"/>
      <c r="B11" s="84"/>
      <c r="C11" s="84"/>
      <c r="D11" s="84"/>
      <c r="E11" s="84"/>
      <c r="F11" s="84"/>
      <c r="G11" s="84"/>
      <c r="H11" s="84"/>
      <c r="I11" s="76" t="s">
        <v>360</v>
      </c>
    </row>
    <row r="12" spans="1:17" s="71" customFormat="1" ht="24.95" customHeight="1">
      <c r="A12" s="121" t="s">
        <v>328</v>
      </c>
      <c r="B12" s="121" t="s">
        <v>307</v>
      </c>
      <c r="C12" s="121"/>
      <c r="D12" s="121"/>
      <c r="E12" s="121"/>
      <c r="F12" s="121"/>
      <c r="G12" s="121"/>
      <c r="H12" s="121"/>
      <c r="I12" s="121" t="s">
        <v>397</v>
      </c>
    </row>
    <row r="13" spans="1:17" s="71" customFormat="1" ht="6" hidden="1" customHeight="1">
      <c r="A13" s="121"/>
      <c r="B13" s="121"/>
      <c r="C13" s="121"/>
      <c r="D13" s="121"/>
      <c r="E13" s="121"/>
      <c r="F13" s="121"/>
      <c r="G13" s="121"/>
      <c r="H13" s="121"/>
      <c r="I13" s="121"/>
    </row>
    <row r="14" spans="1:17" s="85" customFormat="1" ht="12.75">
      <c r="A14" s="67">
        <v>1</v>
      </c>
      <c r="B14" s="126">
        <v>2</v>
      </c>
      <c r="C14" s="126"/>
      <c r="D14" s="126"/>
      <c r="E14" s="126"/>
      <c r="F14" s="126"/>
      <c r="G14" s="126"/>
      <c r="H14" s="126"/>
      <c r="I14" s="89">
        <v>3</v>
      </c>
    </row>
    <row r="15" spans="1:17" ht="32.25" customHeight="1">
      <c r="A15" s="67" t="s">
        <v>308</v>
      </c>
      <c r="B15" s="122" t="s">
        <v>389</v>
      </c>
      <c r="C15" s="123"/>
      <c r="D15" s="123"/>
      <c r="E15" s="123"/>
      <c r="F15" s="123"/>
      <c r="G15" s="123"/>
      <c r="H15" s="124"/>
      <c r="I15" s="65">
        <f>SUM(I17:I24)</f>
        <v>21529000</v>
      </c>
    </row>
    <row r="16" spans="1:17" ht="15.75">
      <c r="A16" s="67"/>
      <c r="B16" s="113" t="s">
        <v>263</v>
      </c>
      <c r="C16" s="113"/>
      <c r="D16" s="113"/>
      <c r="E16" s="113"/>
      <c r="F16" s="113"/>
      <c r="G16" s="113"/>
      <c r="H16" s="113"/>
      <c r="I16" s="65"/>
    </row>
    <row r="17" spans="1:9" ht="17.100000000000001" customHeight="1">
      <c r="A17" s="68" t="s">
        <v>309</v>
      </c>
      <c r="B17" s="113" t="s">
        <v>361</v>
      </c>
      <c r="C17" s="113"/>
      <c r="D17" s="113"/>
      <c r="E17" s="113"/>
      <c r="F17" s="113"/>
      <c r="G17" s="113"/>
      <c r="H17" s="113"/>
      <c r="I17" s="66">
        <v>4321712.33</v>
      </c>
    </row>
    <row r="18" spans="1:9" ht="17.100000000000001" customHeight="1">
      <c r="A18" s="68" t="s">
        <v>310</v>
      </c>
      <c r="B18" s="113" t="s">
        <v>362</v>
      </c>
      <c r="C18" s="113"/>
      <c r="D18" s="113"/>
      <c r="E18" s="113"/>
      <c r="F18" s="113"/>
      <c r="G18" s="113"/>
      <c r="H18" s="113"/>
      <c r="I18" s="66">
        <f>908786.79+3966907.97</f>
        <v>4875694.76</v>
      </c>
    </row>
    <row r="19" spans="1:9" ht="17.100000000000001" customHeight="1">
      <c r="A19" s="68" t="s">
        <v>311</v>
      </c>
      <c r="B19" s="113" t="s">
        <v>363</v>
      </c>
      <c r="C19" s="113"/>
      <c r="D19" s="113"/>
      <c r="E19" s="113"/>
      <c r="F19" s="113"/>
      <c r="G19" s="113"/>
      <c r="H19" s="113"/>
      <c r="I19" s="66">
        <f>149253.3+651499.48</f>
        <v>800752.78</v>
      </c>
    </row>
    <row r="20" spans="1:9" ht="17.100000000000001" customHeight="1">
      <c r="A20" s="68" t="s">
        <v>312</v>
      </c>
      <c r="B20" s="113" t="s">
        <v>364</v>
      </c>
      <c r="C20" s="113"/>
      <c r="D20" s="113"/>
      <c r="E20" s="113"/>
      <c r="F20" s="113"/>
      <c r="G20" s="113"/>
      <c r="H20" s="113"/>
      <c r="I20" s="66">
        <f>444443.17+1940020.68</f>
        <v>2384463.85</v>
      </c>
    </row>
    <row r="21" spans="1:9" ht="17.100000000000001" customHeight="1">
      <c r="A21" s="68" t="s">
        <v>313</v>
      </c>
      <c r="B21" s="113" t="s">
        <v>365</v>
      </c>
      <c r="C21" s="113"/>
      <c r="D21" s="113"/>
      <c r="E21" s="113"/>
      <c r="F21" s="113"/>
      <c r="G21" s="113"/>
      <c r="H21" s="113"/>
      <c r="I21" s="66">
        <f>681590.09+2975180.97</f>
        <v>3656771.06</v>
      </c>
    </row>
    <row r="22" spans="1:9" ht="17.100000000000001" customHeight="1">
      <c r="A22" s="68" t="s">
        <v>314</v>
      </c>
      <c r="B22" s="113" t="s">
        <v>366</v>
      </c>
      <c r="C22" s="113"/>
      <c r="D22" s="113"/>
      <c r="E22" s="113"/>
      <c r="F22" s="113"/>
      <c r="G22" s="113"/>
      <c r="H22" s="113"/>
      <c r="I22" s="66">
        <f>284686.86+1242674.94</f>
        <v>1527361.7999999998</v>
      </c>
    </row>
    <row r="23" spans="1:9" ht="17.100000000000001" customHeight="1">
      <c r="A23" s="68" t="s">
        <v>315</v>
      </c>
      <c r="B23" s="113" t="s">
        <v>367</v>
      </c>
      <c r="C23" s="113"/>
      <c r="D23" s="113"/>
      <c r="E23" s="113"/>
      <c r="F23" s="113"/>
      <c r="G23" s="113"/>
      <c r="H23" s="113"/>
      <c r="I23" s="66">
        <f>358760.72+1566011.72</f>
        <v>1924772.44</v>
      </c>
    </row>
    <row r="24" spans="1:9" ht="17.100000000000001" customHeight="1">
      <c r="A24" s="68" t="s">
        <v>369</v>
      </c>
      <c r="B24" s="114" t="s">
        <v>368</v>
      </c>
      <c r="C24" s="115"/>
      <c r="D24" s="115"/>
      <c r="E24" s="115"/>
      <c r="F24" s="115"/>
      <c r="G24" s="115"/>
      <c r="H24" s="70"/>
      <c r="I24" s="66">
        <f>379766.74+1657704.24</f>
        <v>2037470.98</v>
      </c>
    </row>
    <row r="25" spans="1:9" ht="69.75" customHeight="1">
      <c r="A25" s="67" t="s">
        <v>332</v>
      </c>
      <c r="B25" s="122" t="s">
        <v>370</v>
      </c>
      <c r="C25" s="123"/>
      <c r="D25" s="123"/>
      <c r="E25" s="123"/>
      <c r="F25" s="123"/>
      <c r="G25" s="123"/>
      <c r="H25" s="124"/>
      <c r="I25" s="65">
        <f>SUM(I27:I33)</f>
        <v>2653000</v>
      </c>
    </row>
    <row r="26" spans="1:9" ht="12.75" customHeight="1">
      <c r="A26" s="67"/>
      <c r="B26" s="113" t="s">
        <v>263</v>
      </c>
      <c r="C26" s="113"/>
      <c r="D26" s="113"/>
      <c r="E26" s="113"/>
      <c r="F26" s="113"/>
      <c r="G26" s="113"/>
      <c r="H26" s="113"/>
      <c r="I26" s="65"/>
    </row>
    <row r="27" spans="1:9" ht="17.100000000000001" customHeight="1">
      <c r="A27" s="68" t="s">
        <v>333</v>
      </c>
      <c r="B27" s="113" t="s">
        <v>362</v>
      </c>
      <c r="C27" s="113"/>
      <c r="D27" s="113"/>
      <c r="E27" s="113"/>
      <c r="F27" s="113"/>
      <c r="G27" s="113"/>
      <c r="H27" s="113"/>
      <c r="I27" s="66">
        <v>379000</v>
      </c>
    </row>
    <row r="28" spans="1:9" ht="17.100000000000001" customHeight="1">
      <c r="A28" s="68" t="s">
        <v>334</v>
      </c>
      <c r="B28" s="113" t="s">
        <v>363</v>
      </c>
      <c r="C28" s="113"/>
      <c r="D28" s="113"/>
      <c r="E28" s="113"/>
      <c r="F28" s="113"/>
      <c r="G28" s="113"/>
      <c r="H28" s="113"/>
      <c r="I28" s="66">
        <v>379000</v>
      </c>
    </row>
    <row r="29" spans="1:9" ht="17.100000000000001" customHeight="1">
      <c r="A29" s="68" t="s">
        <v>335</v>
      </c>
      <c r="B29" s="113" t="s">
        <v>364</v>
      </c>
      <c r="C29" s="113"/>
      <c r="D29" s="113"/>
      <c r="E29" s="113"/>
      <c r="F29" s="113"/>
      <c r="G29" s="113"/>
      <c r="H29" s="113"/>
      <c r="I29" s="66">
        <v>379000</v>
      </c>
    </row>
    <row r="30" spans="1:9" ht="17.100000000000001" customHeight="1">
      <c r="A30" s="68" t="s">
        <v>336</v>
      </c>
      <c r="B30" s="113" t="s">
        <v>365</v>
      </c>
      <c r="C30" s="113"/>
      <c r="D30" s="113"/>
      <c r="E30" s="113"/>
      <c r="F30" s="113"/>
      <c r="G30" s="113"/>
      <c r="H30" s="113"/>
      <c r="I30" s="66">
        <v>379000</v>
      </c>
    </row>
    <row r="31" spans="1:9" ht="17.100000000000001" customHeight="1">
      <c r="A31" s="69" t="s">
        <v>337</v>
      </c>
      <c r="B31" s="113" t="s">
        <v>366</v>
      </c>
      <c r="C31" s="113"/>
      <c r="D31" s="113"/>
      <c r="E31" s="113"/>
      <c r="F31" s="113"/>
      <c r="G31" s="113"/>
      <c r="H31" s="113"/>
      <c r="I31" s="66">
        <v>379000</v>
      </c>
    </row>
    <row r="32" spans="1:9" ht="17.100000000000001" customHeight="1">
      <c r="A32" s="68" t="s">
        <v>338</v>
      </c>
      <c r="B32" s="113" t="s">
        <v>367</v>
      </c>
      <c r="C32" s="113"/>
      <c r="D32" s="113"/>
      <c r="E32" s="113"/>
      <c r="F32" s="113"/>
      <c r="G32" s="113"/>
      <c r="H32" s="113"/>
      <c r="I32" s="66">
        <v>379000</v>
      </c>
    </row>
    <row r="33" spans="1:9" ht="17.100000000000001" customHeight="1">
      <c r="A33" s="68" t="s">
        <v>339</v>
      </c>
      <c r="B33" s="114" t="s">
        <v>368</v>
      </c>
      <c r="C33" s="115"/>
      <c r="D33" s="115"/>
      <c r="E33" s="115"/>
      <c r="F33" s="115"/>
      <c r="G33" s="115"/>
      <c r="H33" s="70"/>
      <c r="I33" s="66">
        <v>379000</v>
      </c>
    </row>
    <row r="34" spans="1:9" ht="117.75" customHeight="1">
      <c r="A34" s="67" t="s">
        <v>350</v>
      </c>
      <c r="B34" s="122" t="s">
        <v>371</v>
      </c>
      <c r="C34" s="123"/>
      <c r="D34" s="123"/>
      <c r="E34" s="123"/>
      <c r="F34" s="123"/>
      <c r="G34" s="123"/>
      <c r="H34" s="124"/>
      <c r="I34" s="65">
        <f>SUM(I36:I43)</f>
        <v>16000</v>
      </c>
    </row>
    <row r="35" spans="1:9" ht="14.25" customHeight="1">
      <c r="A35" s="67"/>
      <c r="B35" s="113" t="s">
        <v>263</v>
      </c>
      <c r="C35" s="113"/>
      <c r="D35" s="113"/>
      <c r="E35" s="113"/>
      <c r="F35" s="113"/>
      <c r="G35" s="113"/>
      <c r="H35" s="113"/>
      <c r="I35" s="65"/>
    </row>
    <row r="36" spans="1:9" ht="17.100000000000001" customHeight="1">
      <c r="A36" s="68" t="s">
        <v>341</v>
      </c>
      <c r="B36" s="113" t="s">
        <v>361</v>
      </c>
      <c r="C36" s="113"/>
      <c r="D36" s="113"/>
      <c r="E36" s="113"/>
      <c r="F36" s="113"/>
      <c r="G36" s="113"/>
      <c r="H36" s="113"/>
      <c r="I36" s="66">
        <v>2000</v>
      </c>
    </row>
    <row r="37" spans="1:9" ht="17.100000000000001" customHeight="1">
      <c r="A37" s="68" t="s">
        <v>342</v>
      </c>
      <c r="B37" s="113" t="s">
        <v>362</v>
      </c>
      <c r="C37" s="113"/>
      <c r="D37" s="113"/>
      <c r="E37" s="113"/>
      <c r="F37" s="113"/>
      <c r="G37" s="113"/>
      <c r="H37" s="113"/>
      <c r="I37" s="66">
        <v>2000</v>
      </c>
    </row>
    <row r="38" spans="1:9" ht="17.100000000000001" customHeight="1">
      <c r="A38" s="68" t="s">
        <v>343</v>
      </c>
      <c r="B38" s="113" t="s">
        <v>363</v>
      </c>
      <c r="C38" s="113"/>
      <c r="D38" s="113"/>
      <c r="E38" s="113"/>
      <c r="F38" s="113"/>
      <c r="G38" s="113"/>
      <c r="H38" s="113"/>
      <c r="I38" s="66">
        <v>2000</v>
      </c>
    </row>
    <row r="39" spans="1:9" ht="17.100000000000001" customHeight="1">
      <c r="A39" s="68" t="s">
        <v>344</v>
      </c>
      <c r="B39" s="113" t="s">
        <v>364</v>
      </c>
      <c r="C39" s="113"/>
      <c r="D39" s="113"/>
      <c r="E39" s="113"/>
      <c r="F39" s="113"/>
      <c r="G39" s="113"/>
      <c r="H39" s="113"/>
      <c r="I39" s="66">
        <v>2000</v>
      </c>
    </row>
    <row r="40" spans="1:9" ht="17.100000000000001" customHeight="1">
      <c r="A40" s="68" t="s">
        <v>345</v>
      </c>
      <c r="B40" s="113" t="s">
        <v>365</v>
      </c>
      <c r="C40" s="113"/>
      <c r="D40" s="113"/>
      <c r="E40" s="113"/>
      <c r="F40" s="113"/>
      <c r="G40" s="113"/>
      <c r="H40" s="113"/>
      <c r="I40" s="66">
        <v>2000</v>
      </c>
    </row>
    <row r="41" spans="1:9" ht="17.100000000000001" customHeight="1">
      <c r="A41" s="68" t="s">
        <v>346</v>
      </c>
      <c r="B41" s="113" t="s">
        <v>366</v>
      </c>
      <c r="C41" s="113"/>
      <c r="D41" s="113"/>
      <c r="E41" s="113"/>
      <c r="F41" s="113"/>
      <c r="G41" s="113"/>
      <c r="H41" s="113"/>
      <c r="I41" s="66">
        <v>2000</v>
      </c>
    </row>
    <row r="42" spans="1:9" ht="17.100000000000001" customHeight="1">
      <c r="A42" s="68" t="s">
        <v>347</v>
      </c>
      <c r="B42" s="113" t="s">
        <v>367</v>
      </c>
      <c r="C42" s="113"/>
      <c r="D42" s="113"/>
      <c r="E42" s="113"/>
      <c r="F42" s="113"/>
      <c r="G42" s="113"/>
      <c r="H42" s="113"/>
      <c r="I42" s="66">
        <v>2000</v>
      </c>
    </row>
    <row r="43" spans="1:9" ht="17.100000000000001" customHeight="1">
      <c r="A43" s="68" t="s">
        <v>348</v>
      </c>
      <c r="B43" s="114" t="s">
        <v>368</v>
      </c>
      <c r="C43" s="115"/>
      <c r="D43" s="115"/>
      <c r="E43" s="115"/>
      <c r="F43" s="115"/>
      <c r="G43" s="115"/>
      <c r="H43" s="70"/>
      <c r="I43" s="66">
        <v>2000</v>
      </c>
    </row>
    <row r="44" spans="1:9" ht="88.5" customHeight="1">
      <c r="A44" s="67" t="s">
        <v>351</v>
      </c>
      <c r="B44" s="122" t="s">
        <v>372</v>
      </c>
      <c r="C44" s="123"/>
      <c r="D44" s="123"/>
      <c r="E44" s="123"/>
      <c r="F44" s="123"/>
      <c r="G44" s="123"/>
      <c r="H44" s="124"/>
      <c r="I44" s="65">
        <f>SUM(I45:I51)</f>
        <v>2330906.96</v>
      </c>
    </row>
    <row r="45" spans="1:9" ht="17.100000000000001" customHeight="1">
      <c r="A45" s="68" t="s">
        <v>352</v>
      </c>
      <c r="B45" s="113" t="s">
        <v>362</v>
      </c>
      <c r="C45" s="113"/>
      <c r="D45" s="113"/>
      <c r="E45" s="113"/>
      <c r="F45" s="113"/>
      <c r="G45" s="113"/>
      <c r="H45" s="113"/>
      <c r="I45" s="66"/>
    </row>
    <row r="46" spans="1:9" ht="17.100000000000001" customHeight="1">
      <c r="A46" s="68" t="s">
        <v>353</v>
      </c>
      <c r="B46" s="113" t="s">
        <v>363</v>
      </c>
      <c r="C46" s="113"/>
      <c r="D46" s="113"/>
      <c r="E46" s="113"/>
      <c r="F46" s="113"/>
      <c r="G46" s="113"/>
      <c r="H46" s="113"/>
      <c r="I46" s="66"/>
    </row>
    <row r="47" spans="1:9" ht="17.100000000000001" customHeight="1">
      <c r="A47" s="68" t="s">
        <v>354</v>
      </c>
      <c r="B47" s="113" t="s">
        <v>364</v>
      </c>
      <c r="C47" s="113"/>
      <c r="D47" s="113"/>
      <c r="E47" s="113"/>
      <c r="F47" s="113"/>
      <c r="G47" s="113"/>
      <c r="H47" s="113"/>
      <c r="I47" s="66">
        <f>914330.16+502246.64</f>
        <v>1416576.8</v>
      </c>
    </row>
    <row r="48" spans="1:9" ht="17.100000000000001" customHeight="1">
      <c r="A48" s="68" t="s">
        <v>355</v>
      </c>
      <c r="B48" s="113" t="s">
        <v>365</v>
      </c>
      <c r="C48" s="113"/>
      <c r="D48" s="113"/>
      <c r="E48" s="113"/>
      <c r="F48" s="113"/>
      <c r="G48" s="113"/>
      <c r="H48" s="113"/>
      <c r="I48" s="66">
        <f>914330.16</f>
        <v>914330.16</v>
      </c>
    </row>
    <row r="49" spans="1:9" ht="17.100000000000001" customHeight="1">
      <c r="A49" s="68" t="s">
        <v>356</v>
      </c>
      <c r="B49" s="113" t="s">
        <v>366</v>
      </c>
      <c r="C49" s="113"/>
      <c r="D49" s="113"/>
      <c r="E49" s="113"/>
      <c r="F49" s="113"/>
      <c r="G49" s="113"/>
      <c r="H49" s="113"/>
      <c r="I49" s="66"/>
    </row>
    <row r="50" spans="1:9" ht="17.100000000000001" customHeight="1">
      <c r="A50" s="68" t="s">
        <v>357</v>
      </c>
      <c r="B50" s="113" t="s">
        <v>367</v>
      </c>
      <c r="C50" s="113"/>
      <c r="D50" s="113"/>
      <c r="E50" s="113"/>
      <c r="F50" s="113"/>
      <c r="G50" s="113"/>
      <c r="H50" s="113"/>
      <c r="I50" s="66"/>
    </row>
    <row r="51" spans="1:9" ht="17.100000000000001" customHeight="1">
      <c r="A51" s="68" t="s">
        <v>358</v>
      </c>
      <c r="B51" s="114" t="s">
        <v>368</v>
      </c>
      <c r="C51" s="115"/>
      <c r="D51" s="115"/>
      <c r="E51" s="115"/>
      <c r="F51" s="115"/>
      <c r="G51" s="115"/>
      <c r="H51" s="70"/>
      <c r="I51" s="66"/>
    </row>
    <row r="52" spans="1:9" ht="17.100000000000001" customHeight="1">
      <c r="A52" s="68" t="s">
        <v>359</v>
      </c>
      <c r="B52" s="129"/>
      <c r="C52" s="130"/>
      <c r="D52" s="130"/>
      <c r="E52" s="130"/>
      <c r="F52" s="130"/>
      <c r="G52" s="130"/>
      <c r="H52" s="131"/>
      <c r="I52" s="65"/>
    </row>
    <row r="53" spans="1:9" ht="63.75" customHeight="1">
      <c r="A53" s="67" t="s">
        <v>380</v>
      </c>
      <c r="B53" s="110" t="s">
        <v>381</v>
      </c>
      <c r="C53" s="117"/>
      <c r="D53" s="117"/>
      <c r="E53" s="117"/>
      <c r="F53" s="117"/>
      <c r="G53" s="117"/>
      <c r="H53" s="118"/>
      <c r="I53" s="65">
        <f>SUM(I54:I60)</f>
        <v>0</v>
      </c>
    </row>
    <row r="54" spans="1:9" ht="15" customHeight="1">
      <c r="A54" s="68" t="s">
        <v>373</v>
      </c>
      <c r="B54" s="113" t="s">
        <v>362</v>
      </c>
      <c r="C54" s="113"/>
      <c r="D54" s="113"/>
      <c r="E54" s="113"/>
      <c r="F54" s="113"/>
      <c r="G54" s="113"/>
      <c r="H54" s="113"/>
      <c r="I54" s="66"/>
    </row>
    <row r="55" spans="1:9" ht="18" customHeight="1">
      <c r="A55" s="68" t="s">
        <v>374</v>
      </c>
      <c r="B55" s="113" t="s">
        <v>363</v>
      </c>
      <c r="C55" s="113"/>
      <c r="D55" s="113"/>
      <c r="E55" s="113"/>
      <c r="F55" s="113"/>
      <c r="G55" s="113"/>
      <c r="H55" s="113"/>
      <c r="I55" s="66"/>
    </row>
    <row r="56" spans="1:9" ht="17.100000000000001" customHeight="1">
      <c r="A56" s="68" t="s">
        <v>375</v>
      </c>
      <c r="B56" s="113" t="s">
        <v>364</v>
      </c>
      <c r="C56" s="113"/>
      <c r="D56" s="113"/>
      <c r="E56" s="113"/>
      <c r="F56" s="113"/>
      <c r="G56" s="113"/>
      <c r="H56" s="113"/>
      <c r="I56" s="66"/>
    </row>
    <row r="57" spans="1:9" ht="17.100000000000001" customHeight="1">
      <c r="A57" s="68" t="s">
        <v>376</v>
      </c>
      <c r="B57" s="113" t="s">
        <v>365</v>
      </c>
      <c r="C57" s="113"/>
      <c r="D57" s="113"/>
      <c r="E57" s="113"/>
      <c r="F57" s="113"/>
      <c r="G57" s="113"/>
      <c r="H57" s="113"/>
      <c r="I57" s="66"/>
    </row>
    <row r="58" spans="1:9" ht="17.100000000000001" customHeight="1">
      <c r="A58" s="68" t="s">
        <v>377</v>
      </c>
      <c r="B58" s="113" t="s">
        <v>366</v>
      </c>
      <c r="C58" s="113"/>
      <c r="D58" s="113"/>
      <c r="E58" s="113"/>
      <c r="F58" s="113"/>
      <c r="G58" s="113"/>
      <c r="H58" s="113"/>
      <c r="I58" s="66"/>
    </row>
    <row r="59" spans="1:9" ht="17.100000000000001" customHeight="1">
      <c r="A59" s="68" t="s">
        <v>378</v>
      </c>
      <c r="B59" s="113" t="s">
        <v>367</v>
      </c>
      <c r="C59" s="113"/>
      <c r="D59" s="113"/>
      <c r="E59" s="113"/>
      <c r="F59" s="113"/>
      <c r="G59" s="113"/>
      <c r="H59" s="113"/>
      <c r="I59" s="66"/>
    </row>
    <row r="60" spans="1:9" ht="17.100000000000001" customHeight="1">
      <c r="A60" s="68" t="s">
        <v>379</v>
      </c>
      <c r="B60" s="114" t="s">
        <v>368</v>
      </c>
      <c r="C60" s="115"/>
      <c r="D60" s="115"/>
      <c r="E60" s="115"/>
      <c r="F60" s="115"/>
      <c r="G60" s="115"/>
      <c r="H60" s="70"/>
      <c r="I60" s="66"/>
    </row>
    <row r="61" spans="1:9" ht="63.75" hidden="1" customHeight="1">
      <c r="A61" s="67">
        <v>6</v>
      </c>
      <c r="B61" s="110" t="s">
        <v>395</v>
      </c>
      <c r="C61" s="111"/>
      <c r="D61" s="111"/>
      <c r="E61" s="111"/>
      <c r="F61" s="111"/>
      <c r="G61" s="111"/>
      <c r="H61" s="112"/>
      <c r="I61" s="65">
        <f>I62</f>
        <v>0</v>
      </c>
    </row>
    <row r="62" spans="1:9" ht="17.100000000000001" hidden="1" customHeight="1">
      <c r="A62" s="68" t="s">
        <v>382</v>
      </c>
      <c r="B62" s="114" t="s">
        <v>365</v>
      </c>
      <c r="C62" s="115"/>
      <c r="D62" s="115"/>
      <c r="E62" s="115"/>
      <c r="F62" s="115"/>
      <c r="G62" s="115"/>
      <c r="H62" s="116"/>
      <c r="I62" s="66">
        <v>0</v>
      </c>
    </row>
    <row r="63" spans="1:9" ht="67.5" hidden="1" customHeight="1">
      <c r="A63" s="67" t="s">
        <v>383</v>
      </c>
      <c r="B63" s="110" t="s">
        <v>390</v>
      </c>
      <c r="C63" s="111"/>
      <c r="D63" s="111"/>
      <c r="E63" s="111"/>
      <c r="F63" s="111"/>
      <c r="G63" s="111"/>
      <c r="H63" s="112"/>
      <c r="I63" s="65">
        <f>I64</f>
        <v>0</v>
      </c>
    </row>
    <row r="64" spans="1:9" ht="17.100000000000001" hidden="1" customHeight="1">
      <c r="A64" s="68" t="s">
        <v>384</v>
      </c>
      <c r="B64" s="113" t="s">
        <v>365</v>
      </c>
      <c r="C64" s="113"/>
      <c r="D64" s="113"/>
      <c r="E64" s="113"/>
      <c r="F64" s="113"/>
      <c r="G64" s="113"/>
      <c r="H64" s="113"/>
      <c r="I64" s="66">
        <v>0</v>
      </c>
    </row>
    <row r="65" spans="1:9" ht="65.25" hidden="1" customHeight="1">
      <c r="A65" s="67" t="s">
        <v>385</v>
      </c>
      <c r="B65" s="110" t="s">
        <v>391</v>
      </c>
      <c r="C65" s="111"/>
      <c r="D65" s="111"/>
      <c r="E65" s="111"/>
      <c r="F65" s="111"/>
      <c r="G65" s="111"/>
      <c r="H65" s="112"/>
      <c r="I65" s="65">
        <f>I66+I67+I68</f>
        <v>0</v>
      </c>
    </row>
    <row r="66" spans="1:9" ht="17.100000000000001" hidden="1" customHeight="1">
      <c r="A66" s="68" t="s">
        <v>386</v>
      </c>
      <c r="B66" s="114" t="s">
        <v>365</v>
      </c>
      <c r="C66" s="132"/>
      <c r="D66" s="132"/>
      <c r="E66" s="132"/>
      <c r="F66" s="132"/>
      <c r="G66" s="132"/>
      <c r="H66" s="133"/>
      <c r="I66" s="66">
        <v>0</v>
      </c>
    </row>
    <row r="67" spans="1:9" ht="17.100000000000001" hidden="1" customHeight="1">
      <c r="A67" s="68" t="s">
        <v>387</v>
      </c>
      <c r="B67" s="113" t="s">
        <v>366</v>
      </c>
      <c r="C67" s="113"/>
      <c r="D67" s="113"/>
      <c r="E67" s="113"/>
      <c r="F67" s="113"/>
      <c r="G67" s="113"/>
      <c r="H67" s="113"/>
      <c r="I67" s="66"/>
    </row>
    <row r="68" spans="1:9" ht="17.100000000000001" hidden="1" customHeight="1">
      <c r="A68" s="68" t="s">
        <v>388</v>
      </c>
      <c r="B68" s="114" t="s">
        <v>368</v>
      </c>
      <c r="C68" s="115"/>
      <c r="D68" s="115"/>
      <c r="E68" s="115"/>
      <c r="F68" s="115"/>
      <c r="G68" s="115"/>
      <c r="H68" s="116"/>
      <c r="I68" s="66"/>
    </row>
    <row r="69" spans="1:9" ht="23.1" customHeight="1">
      <c r="A69" s="67"/>
      <c r="B69" s="129" t="s">
        <v>340</v>
      </c>
      <c r="C69" s="130"/>
      <c r="D69" s="130"/>
      <c r="E69" s="130"/>
      <c r="F69" s="130"/>
      <c r="G69" s="130"/>
      <c r="H69" s="131"/>
      <c r="I69" s="65">
        <f>I15+I25+I34+I44+I53+I61+I63+I65</f>
        <v>26528906.960000001</v>
      </c>
    </row>
    <row r="70" spans="1:9" hidden="1">
      <c r="A70" s="86"/>
      <c r="B70" s="87"/>
      <c r="C70" s="87"/>
      <c r="D70" s="87"/>
      <c r="E70" s="87"/>
      <c r="F70" s="87"/>
      <c r="G70" s="87"/>
      <c r="H70" s="87"/>
      <c r="I70" s="86"/>
    </row>
    <row r="72" spans="1:9" ht="15.75">
      <c r="E72" s="73"/>
      <c r="F72" s="88"/>
      <c r="G72" s="73"/>
    </row>
    <row r="73" spans="1:9" ht="15.75">
      <c r="B73" s="74"/>
      <c r="C73" s="74"/>
      <c r="D73" s="74"/>
      <c r="E73" s="74"/>
      <c r="F73" s="74"/>
      <c r="G73" s="73"/>
    </row>
    <row r="74" spans="1:9" ht="15.75">
      <c r="G74" s="75"/>
    </row>
    <row r="75" spans="1:9" ht="15.75">
      <c r="E75" s="119"/>
      <c r="F75" s="119"/>
      <c r="G75" s="119"/>
    </row>
  </sheetData>
  <mergeCells count="64">
    <mergeCell ref="E75:G75"/>
    <mergeCell ref="B69:H69"/>
    <mergeCell ref="B26:H26"/>
    <mergeCell ref="B52:H52"/>
    <mergeCell ref="B34:H34"/>
    <mergeCell ref="B35:H35"/>
    <mergeCell ref="B30:H30"/>
    <mergeCell ref="B50:H50"/>
    <mergeCell ref="B39:H39"/>
    <mergeCell ref="B67:H67"/>
    <mergeCell ref="B66:H66"/>
    <mergeCell ref="B40:H40"/>
    <mergeCell ref="B46:H46"/>
    <mergeCell ref="B47:H47"/>
    <mergeCell ref="B48:H48"/>
    <mergeCell ref="B43:G43"/>
    <mergeCell ref="B68:H68"/>
    <mergeCell ref="B1:I3"/>
    <mergeCell ref="B32:H32"/>
    <mergeCell ref="B14:H14"/>
    <mergeCell ref="B21:H21"/>
    <mergeCell ref="B19:H19"/>
    <mergeCell ref="D5:I7"/>
    <mergeCell ref="B45:H45"/>
    <mergeCell ref="B44:H44"/>
    <mergeCell ref="B56:H56"/>
    <mergeCell ref="B27:H27"/>
    <mergeCell ref="B17:H17"/>
    <mergeCell ref="B22:H22"/>
    <mergeCell ref="B41:H41"/>
    <mergeCell ref="B42:H42"/>
    <mergeCell ref="B36:H36"/>
    <mergeCell ref="B37:H37"/>
    <mergeCell ref="B24:G24"/>
    <mergeCell ref="B33:G33"/>
    <mergeCell ref="B20:H20"/>
    <mergeCell ref="B23:H23"/>
    <mergeCell ref="B25:H25"/>
    <mergeCell ref="B28:H28"/>
    <mergeCell ref="B31:H31"/>
    <mergeCell ref="B29:H29"/>
    <mergeCell ref="N8:Q8"/>
    <mergeCell ref="B18:H18"/>
    <mergeCell ref="A10:I10"/>
    <mergeCell ref="A12:A13"/>
    <mergeCell ref="B12:H13"/>
    <mergeCell ref="B16:H16"/>
    <mergeCell ref="B15:H15"/>
    <mergeCell ref="I12:I13"/>
    <mergeCell ref="B38:H38"/>
    <mergeCell ref="B49:H49"/>
    <mergeCell ref="B51:G51"/>
    <mergeCell ref="B53:H53"/>
    <mergeCell ref="B59:H59"/>
    <mergeCell ref="B58:H58"/>
    <mergeCell ref="B65:H65"/>
    <mergeCell ref="B57:H57"/>
    <mergeCell ref="B54:H54"/>
    <mergeCell ref="B55:H55"/>
    <mergeCell ref="B62:H62"/>
    <mergeCell ref="B63:H63"/>
    <mergeCell ref="B64:H64"/>
    <mergeCell ref="B61:H61"/>
    <mergeCell ref="B60:G60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abSelected="1" topLeftCell="A4" workbookViewId="0">
      <selection activeCell="M10" sqref="M10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7.5703125" style="72" customWidth="1"/>
    <col min="9" max="9" width="19.42578125" style="71" customWidth="1"/>
    <col min="10" max="10" width="21.5703125" style="71" customWidth="1"/>
    <col min="11" max="16384" width="9.140625" style="72"/>
  </cols>
  <sheetData>
    <row r="1" spans="1:17" ht="15.75" hidden="1">
      <c r="B1" s="125"/>
      <c r="C1" s="125"/>
      <c r="D1" s="125"/>
      <c r="E1" s="125"/>
      <c r="F1" s="125"/>
      <c r="G1" s="125"/>
      <c r="H1" s="125"/>
      <c r="I1" s="125"/>
      <c r="J1" s="72"/>
      <c r="Q1" s="73"/>
    </row>
    <row r="2" spans="1:17" ht="21.75" hidden="1" customHeight="1">
      <c r="B2" s="125"/>
      <c r="C2" s="125"/>
      <c r="D2" s="125"/>
      <c r="E2" s="125"/>
      <c r="F2" s="125"/>
      <c r="G2" s="125"/>
      <c r="H2" s="125"/>
      <c r="I2" s="125"/>
      <c r="J2" s="72"/>
      <c r="K2" s="74"/>
      <c r="L2" s="74"/>
      <c r="M2" s="74"/>
      <c r="N2" s="74"/>
      <c r="O2" s="74"/>
      <c r="P2" s="74"/>
      <c r="Q2" s="73"/>
    </row>
    <row r="3" spans="1:17" ht="18" hidden="1" customHeight="1">
      <c r="B3" s="125"/>
      <c r="C3" s="125"/>
      <c r="D3" s="125"/>
      <c r="E3" s="125"/>
      <c r="F3" s="125"/>
      <c r="G3" s="125"/>
      <c r="H3" s="125"/>
      <c r="I3" s="125"/>
      <c r="J3" s="72"/>
      <c r="Q3" s="75"/>
    </row>
    <row r="4" spans="1:17" ht="15.75" customHeight="1">
      <c r="A4" s="76"/>
      <c r="B4" s="76"/>
      <c r="C4" s="76"/>
      <c r="D4" s="77"/>
      <c r="E4" s="78"/>
      <c r="F4" s="77"/>
      <c r="G4" s="77"/>
      <c r="H4" s="79"/>
      <c r="I4" s="77"/>
      <c r="J4" s="80" t="s">
        <v>393</v>
      </c>
      <c r="Q4" s="75"/>
    </row>
    <row r="5" spans="1:17" ht="17.25" customHeight="1">
      <c r="A5" s="76"/>
      <c r="B5" s="76"/>
      <c r="C5" s="76"/>
      <c r="D5" s="127" t="s">
        <v>401</v>
      </c>
      <c r="E5" s="134"/>
      <c r="F5" s="134"/>
      <c r="G5" s="134"/>
      <c r="H5" s="134"/>
      <c r="I5" s="134"/>
      <c r="J5" s="134"/>
      <c r="K5" s="76"/>
      <c r="L5" s="76"/>
      <c r="M5" s="76"/>
      <c r="N5" s="76"/>
      <c r="O5" s="76"/>
      <c r="Q5" s="75"/>
    </row>
    <row r="6" spans="1:17" ht="15.75">
      <c r="A6" s="76"/>
      <c r="B6" s="76"/>
      <c r="C6" s="76"/>
      <c r="D6" s="134"/>
      <c r="E6" s="134"/>
      <c r="F6" s="134"/>
      <c r="G6" s="134"/>
      <c r="H6" s="134"/>
      <c r="I6" s="134"/>
      <c r="J6" s="134"/>
      <c r="N6" s="119"/>
      <c r="O6" s="119"/>
      <c r="P6" s="119"/>
      <c r="Q6" s="119"/>
    </row>
    <row r="7" spans="1:17" ht="39.75" customHeight="1">
      <c r="A7" s="76"/>
      <c r="B7" s="76"/>
      <c r="C7" s="76"/>
      <c r="D7" s="134"/>
      <c r="E7" s="134"/>
      <c r="F7" s="134"/>
      <c r="G7" s="134"/>
      <c r="H7" s="134"/>
      <c r="I7" s="134"/>
      <c r="J7" s="134"/>
      <c r="N7" s="75"/>
      <c r="O7" s="75"/>
      <c r="P7" s="75"/>
      <c r="Q7" s="75"/>
    </row>
    <row r="8" spans="1:17" s="83" customFormat="1" ht="36.75" customHeight="1">
      <c r="A8" s="120" t="s">
        <v>398</v>
      </c>
      <c r="B8" s="120"/>
      <c r="C8" s="120"/>
      <c r="D8" s="120"/>
      <c r="E8" s="120"/>
      <c r="F8" s="120"/>
      <c r="G8" s="120"/>
      <c r="H8" s="120"/>
      <c r="I8" s="120"/>
      <c r="J8" s="120"/>
    </row>
    <row r="9" spans="1:17" ht="23.25" customHeight="1">
      <c r="A9" s="82"/>
      <c r="B9" s="84"/>
      <c r="C9" s="84"/>
      <c r="D9" s="84"/>
      <c r="E9" s="84"/>
      <c r="F9" s="84"/>
      <c r="G9" s="84"/>
      <c r="H9" s="84"/>
      <c r="I9" s="76"/>
      <c r="J9" s="76" t="s">
        <v>360</v>
      </c>
    </row>
    <row r="10" spans="1:17" s="71" customFormat="1" ht="24.95" customHeight="1">
      <c r="A10" s="121" t="s">
        <v>328</v>
      </c>
      <c r="B10" s="121" t="s">
        <v>307</v>
      </c>
      <c r="C10" s="121"/>
      <c r="D10" s="121"/>
      <c r="E10" s="121"/>
      <c r="F10" s="121"/>
      <c r="G10" s="121"/>
      <c r="H10" s="121"/>
      <c r="I10" s="121" t="s">
        <v>394</v>
      </c>
      <c r="J10" s="121" t="s">
        <v>399</v>
      </c>
    </row>
    <row r="11" spans="1:17" s="71" customFormat="1" ht="6" hidden="1" customHeight="1">
      <c r="A11" s="121"/>
      <c r="B11" s="121"/>
      <c r="C11" s="121"/>
      <c r="D11" s="121"/>
      <c r="E11" s="121"/>
      <c r="F11" s="121"/>
      <c r="G11" s="121"/>
      <c r="H11" s="121"/>
      <c r="I11" s="121"/>
      <c r="J11" s="121"/>
    </row>
    <row r="12" spans="1:17" s="85" customFormat="1" ht="12.75">
      <c r="A12" s="67">
        <v>1</v>
      </c>
      <c r="B12" s="126">
        <v>2</v>
      </c>
      <c r="C12" s="126"/>
      <c r="D12" s="126"/>
      <c r="E12" s="126"/>
      <c r="F12" s="126"/>
      <c r="G12" s="126"/>
      <c r="H12" s="126"/>
      <c r="I12" s="67">
        <v>3</v>
      </c>
      <c r="J12" s="67">
        <v>4</v>
      </c>
    </row>
    <row r="13" spans="1:17" ht="32.25" customHeight="1">
      <c r="A13" s="67" t="s">
        <v>308</v>
      </c>
      <c r="B13" s="122" t="s">
        <v>349</v>
      </c>
      <c r="C13" s="123"/>
      <c r="D13" s="123"/>
      <c r="E13" s="123"/>
      <c r="F13" s="123"/>
      <c r="G13" s="123"/>
      <c r="H13" s="124"/>
      <c r="I13" s="65">
        <f>SUM(I15:I22)</f>
        <v>20189600</v>
      </c>
      <c r="J13" s="65">
        <f>SUM(J15:J22)</f>
        <v>19802700</v>
      </c>
    </row>
    <row r="14" spans="1:17" ht="15.75">
      <c r="A14" s="67"/>
      <c r="B14" s="113" t="s">
        <v>263</v>
      </c>
      <c r="C14" s="113"/>
      <c r="D14" s="113"/>
      <c r="E14" s="113"/>
      <c r="F14" s="113"/>
      <c r="G14" s="113"/>
      <c r="H14" s="113"/>
      <c r="I14" s="65"/>
      <c r="J14" s="65"/>
    </row>
    <row r="15" spans="1:17" ht="17.100000000000001" customHeight="1">
      <c r="A15" s="68" t="s">
        <v>309</v>
      </c>
      <c r="B15" s="113" t="s">
        <v>361</v>
      </c>
      <c r="C15" s="113"/>
      <c r="D15" s="113"/>
      <c r="E15" s="113"/>
      <c r="F15" s="113"/>
      <c r="G15" s="113"/>
      <c r="H15" s="113"/>
      <c r="I15" s="66">
        <f>3552884.93</f>
        <v>3552884.93</v>
      </c>
      <c r="J15" s="66">
        <f>3330800.93</f>
        <v>3330800.93</v>
      </c>
    </row>
    <row r="16" spans="1:17" ht="17.100000000000001" customHeight="1">
      <c r="A16" s="68" t="s">
        <v>310</v>
      </c>
      <c r="B16" s="113" t="s">
        <v>362</v>
      </c>
      <c r="C16" s="113"/>
      <c r="D16" s="113"/>
      <c r="E16" s="113"/>
      <c r="F16" s="113"/>
      <c r="G16" s="113"/>
      <c r="H16" s="113"/>
      <c r="I16" s="66">
        <f>747114.71+3966907.97</f>
        <v>4714022.68</v>
      </c>
      <c r="J16" s="66">
        <f>700413.99+3966907.97</f>
        <v>4667321.96</v>
      </c>
    </row>
    <row r="17" spans="1:10" ht="17.100000000000001" customHeight="1">
      <c r="A17" s="68" t="s">
        <v>311</v>
      </c>
      <c r="B17" s="113" t="s">
        <v>363</v>
      </c>
      <c r="C17" s="113"/>
      <c r="D17" s="113"/>
      <c r="E17" s="113"/>
      <c r="F17" s="113"/>
      <c r="G17" s="113"/>
      <c r="H17" s="113"/>
      <c r="I17" s="66">
        <f>122701.32+651499.48</f>
        <v>774200.8</v>
      </c>
      <c r="J17" s="66">
        <f>115031.5+651499.48</f>
        <v>766530.98</v>
      </c>
    </row>
    <row r="18" spans="1:10" ht="17.100000000000001" customHeight="1">
      <c r="A18" s="68" t="s">
        <v>312</v>
      </c>
      <c r="B18" s="113" t="s">
        <v>364</v>
      </c>
      <c r="C18" s="113"/>
      <c r="D18" s="113"/>
      <c r="E18" s="113"/>
      <c r="F18" s="113"/>
      <c r="G18" s="113"/>
      <c r="H18" s="113"/>
      <c r="I18" s="66">
        <f>365377.27+1940020.68</f>
        <v>2305397.9500000002</v>
      </c>
      <c r="J18" s="66">
        <f>342538.24+1940020.68</f>
        <v>2282558.92</v>
      </c>
    </row>
    <row r="19" spans="1:10" ht="17.100000000000001" customHeight="1">
      <c r="A19" s="68" t="s">
        <v>313</v>
      </c>
      <c r="B19" s="113" t="s">
        <v>365</v>
      </c>
      <c r="C19" s="113"/>
      <c r="D19" s="113"/>
      <c r="E19" s="113"/>
      <c r="F19" s="113"/>
      <c r="G19" s="113"/>
      <c r="H19" s="113"/>
      <c r="I19" s="66">
        <f>560336.04+2975180.97</f>
        <v>3535517.0100000002</v>
      </c>
      <c r="J19" s="66">
        <f>525310.51+2975180.97</f>
        <v>3500491.4800000004</v>
      </c>
    </row>
    <row r="20" spans="1:10" ht="17.100000000000001" customHeight="1">
      <c r="A20" s="68" t="s">
        <v>314</v>
      </c>
      <c r="B20" s="113" t="s">
        <v>366</v>
      </c>
      <c r="C20" s="113"/>
      <c r="D20" s="113"/>
      <c r="E20" s="113"/>
      <c r="F20" s="113"/>
      <c r="G20" s="113"/>
      <c r="H20" s="113"/>
      <c r="I20" s="66">
        <f>234041.41+1242674.94</f>
        <v>1476716.3499999999</v>
      </c>
      <c r="J20" s="66">
        <f>219411.93+1242674.94</f>
        <v>1462086.8699999999</v>
      </c>
    </row>
    <row r="21" spans="1:10" ht="17.100000000000001" customHeight="1">
      <c r="A21" s="68" t="s">
        <v>315</v>
      </c>
      <c r="B21" s="113" t="s">
        <v>367</v>
      </c>
      <c r="C21" s="113"/>
      <c r="D21" s="113"/>
      <c r="E21" s="113"/>
      <c r="F21" s="113"/>
      <c r="G21" s="113"/>
      <c r="H21" s="113"/>
      <c r="I21" s="66">
        <f>294937.62+1566011.72</f>
        <v>1860949.3399999999</v>
      </c>
      <c r="J21" s="66">
        <f>276501.64+1566011.72</f>
        <v>1842513.3599999999</v>
      </c>
    </row>
    <row r="22" spans="1:10" ht="17.100000000000001" customHeight="1">
      <c r="A22" s="68" t="s">
        <v>369</v>
      </c>
      <c r="B22" s="114" t="s">
        <v>368</v>
      </c>
      <c r="C22" s="115"/>
      <c r="D22" s="115"/>
      <c r="E22" s="115"/>
      <c r="F22" s="115"/>
      <c r="G22" s="115"/>
      <c r="H22" s="70"/>
      <c r="I22" s="66">
        <f>312206.7+1657704.24</f>
        <v>1969910.94</v>
      </c>
      <c r="J22" s="66">
        <f>292691.26+1657704.24</f>
        <v>1950395.5</v>
      </c>
    </row>
    <row r="23" spans="1:10" ht="93.75" customHeight="1">
      <c r="A23" s="67" t="s">
        <v>332</v>
      </c>
      <c r="B23" s="122" t="s">
        <v>370</v>
      </c>
      <c r="C23" s="123"/>
      <c r="D23" s="123"/>
      <c r="E23" s="123"/>
      <c r="F23" s="123"/>
      <c r="G23" s="123"/>
      <c r="H23" s="124"/>
      <c r="I23" s="65">
        <f>SUM(I25:I31)</f>
        <v>2961700</v>
      </c>
      <c r="J23" s="65">
        <f>SUM(J25:J31)</f>
        <v>3777200</v>
      </c>
    </row>
    <row r="24" spans="1:10" ht="12.75" customHeight="1">
      <c r="A24" s="67"/>
      <c r="B24" s="114" t="s">
        <v>263</v>
      </c>
      <c r="C24" s="135"/>
      <c r="D24" s="135"/>
      <c r="E24" s="135"/>
      <c r="F24" s="135"/>
      <c r="G24" s="135"/>
      <c r="H24" s="136"/>
      <c r="I24" s="65"/>
      <c r="J24" s="65"/>
    </row>
    <row r="25" spans="1:10" ht="17.100000000000001" customHeight="1">
      <c r="A25" s="68" t="s">
        <v>333</v>
      </c>
      <c r="B25" s="113" t="s">
        <v>362</v>
      </c>
      <c r="C25" s="113"/>
      <c r="D25" s="113"/>
      <c r="E25" s="113"/>
      <c r="F25" s="113"/>
      <c r="G25" s="113"/>
      <c r="H25" s="113"/>
      <c r="I25" s="66">
        <v>423100</v>
      </c>
      <c r="J25" s="66">
        <v>539600</v>
      </c>
    </row>
    <row r="26" spans="1:10" ht="17.100000000000001" customHeight="1">
      <c r="A26" s="68" t="s">
        <v>334</v>
      </c>
      <c r="B26" s="113" t="s">
        <v>363</v>
      </c>
      <c r="C26" s="113"/>
      <c r="D26" s="113"/>
      <c r="E26" s="113"/>
      <c r="F26" s="113"/>
      <c r="G26" s="113"/>
      <c r="H26" s="113"/>
      <c r="I26" s="66">
        <v>423100</v>
      </c>
      <c r="J26" s="66">
        <v>539600</v>
      </c>
    </row>
    <row r="27" spans="1:10" ht="17.100000000000001" customHeight="1">
      <c r="A27" s="68" t="s">
        <v>335</v>
      </c>
      <c r="B27" s="113" t="s">
        <v>364</v>
      </c>
      <c r="C27" s="113"/>
      <c r="D27" s="113"/>
      <c r="E27" s="113"/>
      <c r="F27" s="113"/>
      <c r="G27" s="113"/>
      <c r="H27" s="113"/>
      <c r="I27" s="66">
        <v>423100</v>
      </c>
      <c r="J27" s="66">
        <v>539600</v>
      </c>
    </row>
    <row r="28" spans="1:10" ht="17.100000000000001" customHeight="1">
      <c r="A28" s="68" t="s">
        <v>336</v>
      </c>
      <c r="B28" s="113" t="s">
        <v>365</v>
      </c>
      <c r="C28" s="113"/>
      <c r="D28" s="113"/>
      <c r="E28" s="113"/>
      <c r="F28" s="113"/>
      <c r="G28" s="113"/>
      <c r="H28" s="113"/>
      <c r="I28" s="66">
        <v>423100</v>
      </c>
      <c r="J28" s="66">
        <v>539600</v>
      </c>
    </row>
    <row r="29" spans="1:10" ht="17.100000000000001" customHeight="1">
      <c r="A29" s="68" t="s">
        <v>337</v>
      </c>
      <c r="B29" s="113" t="s">
        <v>366</v>
      </c>
      <c r="C29" s="113"/>
      <c r="D29" s="113"/>
      <c r="E29" s="113"/>
      <c r="F29" s="113"/>
      <c r="G29" s="113"/>
      <c r="H29" s="113"/>
      <c r="I29" s="66">
        <v>423100</v>
      </c>
      <c r="J29" s="66">
        <v>539600</v>
      </c>
    </row>
    <row r="30" spans="1:10" ht="17.100000000000001" customHeight="1">
      <c r="A30" s="68" t="s">
        <v>338</v>
      </c>
      <c r="B30" s="113" t="s">
        <v>367</v>
      </c>
      <c r="C30" s="113"/>
      <c r="D30" s="113"/>
      <c r="E30" s="113"/>
      <c r="F30" s="113"/>
      <c r="G30" s="113"/>
      <c r="H30" s="113"/>
      <c r="I30" s="66">
        <v>423100</v>
      </c>
      <c r="J30" s="66">
        <v>539600</v>
      </c>
    </row>
    <row r="31" spans="1:10" ht="17.100000000000001" customHeight="1">
      <c r="A31" s="68" t="s">
        <v>339</v>
      </c>
      <c r="B31" s="114" t="s">
        <v>368</v>
      </c>
      <c r="C31" s="115"/>
      <c r="D31" s="115"/>
      <c r="E31" s="115"/>
      <c r="F31" s="115"/>
      <c r="G31" s="115"/>
      <c r="H31" s="70"/>
      <c r="I31" s="66">
        <v>423100</v>
      </c>
      <c r="J31" s="66">
        <v>539600</v>
      </c>
    </row>
    <row r="32" spans="1:10" ht="145.5" customHeight="1">
      <c r="A32" s="67" t="s">
        <v>350</v>
      </c>
      <c r="B32" s="122" t="s">
        <v>371</v>
      </c>
      <c r="C32" s="123"/>
      <c r="D32" s="123"/>
      <c r="E32" s="123"/>
      <c r="F32" s="123"/>
      <c r="G32" s="123"/>
      <c r="H32" s="124"/>
      <c r="I32" s="65">
        <f>SUM(I34:I41)</f>
        <v>16000</v>
      </c>
      <c r="J32" s="65">
        <f>SUM(J34:J41)</f>
        <v>16000</v>
      </c>
    </row>
    <row r="33" spans="1:10" ht="14.25" customHeight="1">
      <c r="A33" s="67"/>
      <c r="B33" s="114" t="s">
        <v>263</v>
      </c>
      <c r="C33" s="135"/>
      <c r="D33" s="135"/>
      <c r="E33" s="135"/>
      <c r="F33" s="135"/>
      <c r="G33" s="135"/>
      <c r="H33" s="136"/>
      <c r="I33" s="65"/>
      <c r="J33" s="65"/>
    </row>
    <row r="34" spans="1:10" ht="17.100000000000001" customHeight="1">
      <c r="A34" s="68" t="s">
        <v>341</v>
      </c>
      <c r="B34" s="113" t="s">
        <v>361</v>
      </c>
      <c r="C34" s="113"/>
      <c r="D34" s="113"/>
      <c r="E34" s="113"/>
      <c r="F34" s="113"/>
      <c r="G34" s="113"/>
      <c r="H34" s="113"/>
      <c r="I34" s="66">
        <v>2000</v>
      </c>
      <c r="J34" s="66">
        <v>2000</v>
      </c>
    </row>
    <row r="35" spans="1:10" ht="17.100000000000001" customHeight="1">
      <c r="A35" s="68" t="s">
        <v>342</v>
      </c>
      <c r="B35" s="113" t="s">
        <v>362</v>
      </c>
      <c r="C35" s="113"/>
      <c r="D35" s="113"/>
      <c r="E35" s="113"/>
      <c r="F35" s="113"/>
      <c r="G35" s="113"/>
      <c r="H35" s="113"/>
      <c r="I35" s="66">
        <v>2000</v>
      </c>
      <c r="J35" s="66">
        <v>2000</v>
      </c>
    </row>
    <row r="36" spans="1:10" ht="17.100000000000001" customHeight="1">
      <c r="A36" s="68" t="s">
        <v>343</v>
      </c>
      <c r="B36" s="113" t="s">
        <v>363</v>
      </c>
      <c r="C36" s="113"/>
      <c r="D36" s="113"/>
      <c r="E36" s="113"/>
      <c r="F36" s="113"/>
      <c r="G36" s="113"/>
      <c r="H36" s="113"/>
      <c r="I36" s="66">
        <v>2000</v>
      </c>
      <c r="J36" s="66">
        <v>2000</v>
      </c>
    </row>
    <row r="37" spans="1:10" ht="17.100000000000001" customHeight="1">
      <c r="A37" s="68" t="s">
        <v>344</v>
      </c>
      <c r="B37" s="113" t="s">
        <v>364</v>
      </c>
      <c r="C37" s="113"/>
      <c r="D37" s="113"/>
      <c r="E37" s="113"/>
      <c r="F37" s="113"/>
      <c r="G37" s="113"/>
      <c r="H37" s="113"/>
      <c r="I37" s="66">
        <v>2000</v>
      </c>
      <c r="J37" s="66">
        <v>2000</v>
      </c>
    </row>
    <row r="38" spans="1:10" ht="17.100000000000001" customHeight="1">
      <c r="A38" s="68" t="s">
        <v>345</v>
      </c>
      <c r="B38" s="113" t="s">
        <v>365</v>
      </c>
      <c r="C38" s="113"/>
      <c r="D38" s="113"/>
      <c r="E38" s="113"/>
      <c r="F38" s="113"/>
      <c r="G38" s="113"/>
      <c r="H38" s="113"/>
      <c r="I38" s="66">
        <v>2000</v>
      </c>
      <c r="J38" s="66">
        <v>2000</v>
      </c>
    </row>
    <row r="39" spans="1:10" ht="17.100000000000001" customHeight="1">
      <c r="A39" s="68" t="s">
        <v>346</v>
      </c>
      <c r="B39" s="113" t="s">
        <v>366</v>
      </c>
      <c r="C39" s="113"/>
      <c r="D39" s="113"/>
      <c r="E39" s="113"/>
      <c r="F39" s="113"/>
      <c r="G39" s="113"/>
      <c r="H39" s="113"/>
      <c r="I39" s="66">
        <v>2000</v>
      </c>
      <c r="J39" s="66">
        <v>2000</v>
      </c>
    </row>
    <row r="40" spans="1:10" ht="17.100000000000001" customHeight="1">
      <c r="A40" s="68" t="s">
        <v>347</v>
      </c>
      <c r="B40" s="113" t="s">
        <v>367</v>
      </c>
      <c r="C40" s="113"/>
      <c r="D40" s="113"/>
      <c r="E40" s="113"/>
      <c r="F40" s="113"/>
      <c r="G40" s="113"/>
      <c r="H40" s="113"/>
      <c r="I40" s="66">
        <v>2000</v>
      </c>
      <c r="J40" s="66">
        <v>2000</v>
      </c>
    </row>
    <row r="41" spans="1:10" ht="17.100000000000001" customHeight="1">
      <c r="A41" s="68" t="s">
        <v>348</v>
      </c>
      <c r="B41" s="114" t="s">
        <v>368</v>
      </c>
      <c r="C41" s="115"/>
      <c r="D41" s="115"/>
      <c r="E41" s="115"/>
      <c r="F41" s="115"/>
      <c r="G41" s="115"/>
      <c r="H41" s="70"/>
      <c r="I41" s="66">
        <v>2000</v>
      </c>
      <c r="J41" s="66">
        <v>2000</v>
      </c>
    </row>
    <row r="42" spans="1:10" ht="15" customHeight="1">
      <c r="A42" s="67"/>
      <c r="B42" s="122"/>
      <c r="C42" s="123"/>
      <c r="D42" s="123"/>
      <c r="E42" s="123"/>
      <c r="F42" s="123"/>
      <c r="G42" s="123"/>
      <c r="H42" s="124"/>
      <c r="I42" s="65"/>
      <c r="J42" s="66"/>
    </row>
    <row r="43" spans="1:10" ht="17.100000000000001" hidden="1" customHeight="1">
      <c r="A43" s="68" t="s">
        <v>352</v>
      </c>
      <c r="B43" s="114" t="s">
        <v>320</v>
      </c>
      <c r="C43" s="135"/>
      <c r="D43" s="135"/>
      <c r="E43" s="135"/>
      <c r="F43" s="135"/>
      <c r="G43" s="135"/>
      <c r="H43" s="136"/>
      <c r="I43" s="66"/>
      <c r="J43" s="66"/>
    </row>
    <row r="44" spans="1:10" ht="17.100000000000001" hidden="1" customHeight="1">
      <c r="A44" s="68" t="s">
        <v>353</v>
      </c>
      <c r="B44" s="114" t="s">
        <v>321</v>
      </c>
      <c r="C44" s="135"/>
      <c r="D44" s="135"/>
      <c r="E44" s="135"/>
      <c r="F44" s="135"/>
      <c r="G44" s="135"/>
      <c r="H44" s="136"/>
      <c r="I44" s="66"/>
      <c r="J44" s="66"/>
    </row>
    <row r="45" spans="1:10" ht="17.100000000000001" hidden="1" customHeight="1">
      <c r="A45" s="68" t="s">
        <v>354</v>
      </c>
      <c r="B45" s="114" t="s">
        <v>324</v>
      </c>
      <c r="C45" s="135"/>
      <c r="D45" s="135"/>
      <c r="E45" s="135"/>
      <c r="F45" s="135"/>
      <c r="G45" s="135"/>
      <c r="H45" s="136"/>
      <c r="I45" s="66"/>
      <c r="J45" s="66"/>
    </row>
    <row r="46" spans="1:10" ht="17.100000000000001" hidden="1" customHeight="1">
      <c r="A46" s="68" t="s">
        <v>355</v>
      </c>
      <c r="B46" s="114" t="s">
        <v>323</v>
      </c>
      <c r="C46" s="135"/>
      <c r="D46" s="135"/>
      <c r="E46" s="135"/>
      <c r="F46" s="135"/>
      <c r="G46" s="135"/>
      <c r="H46" s="136"/>
      <c r="I46" s="66"/>
      <c r="J46" s="66"/>
    </row>
    <row r="47" spans="1:10" ht="17.100000000000001" hidden="1" customHeight="1">
      <c r="A47" s="68" t="s">
        <v>356</v>
      </c>
      <c r="B47" s="114" t="s">
        <v>322</v>
      </c>
      <c r="C47" s="135"/>
      <c r="D47" s="135"/>
      <c r="E47" s="135"/>
      <c r="F47" s="135"/>
      <c r="G47" s="135"/>
      <c r="H47" s="136"/>
      <c r="I47" s="66"/>
      <c r="J47" s="66"/>
    </row>
    <row r="48" spans="1:10" ht="17.100000000000001" hidden="1" customHeight="1">
      <c r="A48" s="68" t="s">
        <v>357</v>
      </c>
      <c r="B48" s="114" t="s">
        <v>325</v>
      </c>
      <c r="C48" s="135"/>
      <c r="D48" s="135"/>
      <c r="E48" s="135"/>
      <c r="F48" s="135"/>
      <c r="G48" s="135"/>
      <c r="H48" s="136"/>
      <c r="I48" s="66"/>
      <c r="J48" s="66"/>
    </row>
    <row r="49" spans="1:10" ht="17.100000000000001" hidden="1" customHeight="1">
      <c r="A49" s="68" t="s">
        <v>358</v>
      </c>
      <c r="B49" s="113" t="s">
        <v>326</v>
      </c>
      <c r="C49" s="113"/>
      <c r="D49" s="113"/>
      <c r="E49" s="113"/>
      <c r="F49" s="113"/>
      <c r="G49" s="113"/>
      <c r="H49" s="113"/>
      <c r="I49" s="66"/>
      <c r="J49" s="66"/>
    </row>
    <row r="50" spans="1:10" ht="17.100000000000001" hidden="1" customHeight="1">
      <c r="A50" s="68" t="s">
        <v>359</v>
      </c>
      <c r="B50" s="113" t="s">
        <v>327</v>
      </c>
      <c r="C50" s="113"/>
      <c r="D50" s="113"/>
      <c r="E50" s="113"/>
      <c r="F50" s="113"/>
      <c r="G50" s="113"/>
      <c r="H50" s="113"/>
      <c r="I50" s="66"/>
      <c r="J50" s="66"/>
    </row>
    <row r="51" spans="1:10" ht="23.1" customHeight="1">
      <c r="A51" s="67"/>
      <c r="B51" s="129" t="s">
        <v>340</v>
      </c>
      <c r="C51" s="130"/>
      <c r="D51" s="130"/>
      <c r="E51" s="130"/>
      <c r="F51" s="130"/>
      <c r="G51" s="130"/>
      <c r="H51" s="131"/>
      <c r="I51" s="65">
        <f>SUM(I13+I23+I32+I42)</f>
        <v>23167300</v>
      </c>
      <c r="J51" s="65">
        <f>SUM(J13+J23+J32)</f>
        <v>23595900</v>
      </c>
    </row>
    <row r="52" spans="1:10" hidden="1">
      <c r="A52" s="86"/>
      <c r="B52" s="87"/>
      <c r="C52" s="87"/>
      <c r="D52" s="87"/>
      <c r="E52" s="87"/>
      <c r="F52" s="87"/>
      <c r="G52" s="87"/>
      <c r="H52" s="87"/>
      <c r="I52" s="86"/>
      <c r="J52" s="86"/>
    </row>
    <row r="54" spans="1:10" ht="15.75">
      <c r="E54" s="73"/>
      <c r="F54" s="88"/>
      <c r="G54" s="73"/>
    </row>
    <row r="55" spans="1:10" ht="15.75">
      <c r="B55" s="74"/>
      <c r="C55" s="74"/>
      <c r="D55" s="74"/>
      <c r="E55" s="74"/>
      <c r="F55" s="74"/>
      <c r="G55" s="73"/>
    </row>
    <row r="56" spans="1:10" ht="15.75">
      <c r="G56" s="75"/>
    </row>
    <row r="57" spans="1:10" ht="15.75">
      <c r="E57" s="119"/>
      <c r="F57" s="119"/>
      <c r="G57" s="119"/>
    </row>
  </sheetData>
  <mergeCells count="49">
    <mergeCell ref="B44:H44"/>
    <mergeCell ref="B20:H20"/>
    <mergeCell ref="B21:H21"/>
    <mergeCell ref="B22:G22"/>
    <mergeCell ref="B45:H45"/>
    <mergeCell ref="B41:G41"/>
    <mergeCell ref="B42:H42"/>
    <mergeCell ref="B43:H43"/>
    <mergeCell ref="B31:G31"/>
    <mergeCell ref="B25:H25"/>
    <mergeCell ref="B28:H28"/>
    <mergeCell ref="B29:H29"/>
    <mergeCell ref="B40:H40"/>
    <mergeCell ref="B30:H30"/>
    <mergeCell ref="B32:H32"/>
    <mergeCell ref="B33:H33"/>
    <mergeCell ref="E57:G57"/>
    <mergeCell ref="B46:H46"/>
    <mergeCell ref="B47:H47"/>
    <mergeCell ref="B48:H48"/>
    <mergeCell ref="B49:H49"/>
    <mergeCell ref="B50:H50"/>
    <mergeCell ref="B51:H51"/>
    <mergeCell ref="B1:I3"/>
    <mergeCell ref="N6:Q6"/>
    <mergeCell ref="B39:H39"/>
    <mergeCell ref="B38:H38"/>
    <mergeCell ref="B37:H37"/>
    <mergeCell ref="B36:H36"/>
    <mergeCell ref="B12:H12"/>
    <mergeCell ref="J10:J11"/>
    <mergeCell ref="A8:J8"/>
    <mergeCell ref="B27:H27"/>
    <mergeCell ref="A10:A11"/>
    <mergeCell ref="B10:H11"/>
    <mergeCell ref="I10:I11"/>
    <mergeCell ref="D5:J7"/>
    <mergeCell ref="B26:H26"/>
    <mergeCell ref="B24:H24"/>
    <mergeCell ref="B23:H23"/>
    <mergeCell ref="B34:H34"/>
    <mergeCell ref="B35:H35"/>
    <mergeCell ref="B13:H13"/>
    <mergeCell ref="B14:H14"/>
    <mergeCell ref="B15:H15"/>
    <mergeCell ref="B17:H17"/>
    <mergeCell ref="B19:H19"/>
    <mergeCell ref="B16:H16"/>
    <mergeCell ref="B18:H18"/>
  </mergeCells>
  <phoneticPr fontId="9" type="noConversion"/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214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37" t="s">
        <v>215</v>
      </c>
      <c r="B12" s="138"/>
      <c r="C12" s="138"/>
      <c r="D12" s="138"/>
      <c r="E12" s="138"/>
      <c r="F12" s="138"/>
      <c r="G12" s="138"/>
      <c r="H12" s="139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97" t="s">
        <v>25</v>
      </c>
      <c r="B8" s="97" t="s">
        <v>177</v>
      </c>
      <c r="C8" s="90" t="s">
        <v>33</v>
      </c>
      <c r="D8" s="91"/>
      <c r="E8" s="91"/>
      <c r="F8" s="91"/>
      <c r="G8" s="91"/>
      <c r="H8" s="92"/>
      <c r="I8" s="45"/>
    </row>
    <row r="9" spans="1:9" ht="67.5" customHeight="1">
      <c r="A9" s="140"/>
      <c r="B9" s="140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41" t="s">
        <v>178</v>
      </c>
      <c r="B11" s="142"/>
      <c r="C11" s="142"/>
      <c r="D11" s="142"/>
      <c r="E11" s="142"/>
      <c r="F11" s="142"/>
      <c r="G11" s="142"/>
      <c r="H11" s="143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41" t="s">
        <v>179</v>
      </c>
      <c r="B20" s="142"/>
      <c r="C20" s="142"/>
      <c r="D20" s="142"/>
      <c r="E20" s="142"/>
      <c r="F20" s="142"/>
      <c r="G20" s="142"/>
      <c r="H20" s="143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41" t="s">
        <v>180</v>
      </c>
      <c r="B24" s="142"/>
      <c r="C24" s="142"/>
      <c r="D24" s="142"/>
      <c r="E24" s="142"/>
      <c r="F24" s="142"/>
      <c r="G24" s="142"/>
      <c r="H24" s="143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41" t="s">
        <v>181</v>
      </c>
      <c r="B28" s="142"/>
      <c r="C28" s="142"/>
      <c r="D28" s="142"/>
      <c r="E28" s="142"/>
      <c r="F28" s="142"/>
      <c r="G28" s="142"/>
      <c r="H28" s="143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41" t="s">
        <v>182</v>
      </c>
      <c r="B32" s="142"/>
      <c r="C32" s="142"/>
      <c r="D32" s="142"/>
      <c r="E32" s="142"/>
      <c r="F32" s="142"/>
      <c r="G32" s="142"/>
      <c r="H32" s="143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41" t="s">
        <v>183</v>
      </c>
      <c r="B36" s="142"/>
      <c r="C36" s="142"/>
      <c r="D36" s="142"/>
      <c r="E36" s="142"/>
      <c r="F36" s="142"/>
      <c r="G36" s="142"/>
      <c r="H36" s="143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41" t="s">
        <v>184</v>
      </c>
      <c r="B41" s="142"/>
      <c r="C41" s="142"/>
      <c r="D41" s="142"/>
      <c r="E41" s="142"/>
      <c r="F41" s="142"/>
      <c r="G41" s="142"/>
      <c r="H41" s="143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41" t="s">
        <v>185</v>
      </c>
      <c r="B46" s="142"/>
      <c r="C46" s="142"/>
      <c r="D46" s="142"/>
      <c r="E46" s="142"/>
      <c r="F46" s="142"/>
      <c r="G46" s="142"/>
      <c r="H46" s="143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1"/>
      <headerFooter alignWithMargins="0">
        <oddFooter>&amp;C&amp;P</oddFooter>
      </headerFooter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2"/>
      <headerFooter alignWithMargins="0"/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3"/>
      <headerFooter alignWithMargins="0"/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4"/>
      <headerFooter alignWithMargins="0">
        <oddFooter>&amp;C&amp;P</oddFooter>
      </headerFooter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5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6"/>
      <headerFooter alignWithMargins="0">
        <oddFooter>&amp;C&amp;P</oddFooter>
      </headerFooter>
    </customSheetView>
  </customSheetViews>
  <mergeCells count="11">
    <mergeCell ref="C8:H8"/>
    <mergeCell ref="B8:B9"/>
    <mergeCell ref="A8:A9"/>
    <mergeCell ref="A11:H11"/>
    <mergeCell ref="A46:H46"/>
    <mergeCell ref="A20:H20"/>
    <mergeCell ref="A24:H24"/>
    <mergeCell ref="A32:H32"/>
    <mergeCell ref="A36:H36"/>
    <mergeCell ref="A41:H41"/>
    <mergeCell ref="A28:H28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1" t="s">
        <v>300</v>
      </c>
      <c r="G3" s="101"/>
      <c r="H3" s="101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97" t="s">
        <v>20</v>
      </c>
      <c r="B8" s="95" t="s">
        <v>0</v>
      </c>
      <c r="C8" s="95" t="s">
        <v>1</v>
      </c>
      <c r="D8" s="95" t="s">
        <v>2</v>
      </c>
      <c r="E8" s="95" t="s">
        <v>3</v>
      </c>
      <c r="F8" s="90" t="s">
        <v>33</v>
      </c>
      <c r="G8" s="91"/>
      <c r="H8" s="92"/>
    </row>
    <row r="9" spans="1:8" s="32" customFormat="1" ht="12.75" customHeight="1">
      <c r="A9" s="98"/>
      <c r="B9" s="96"/>
      <c r="C9" s="96"/>
      <c r="D9" s="96"/>
      <c r="E9" s="96"/>
      <c r="F9" s="93" t="s">
        <v>23</v>
      </c>
      <c r="G9" s="99" t="s">
        <v>212</v>
      </c>
      <c r="H9" s="100"/>
    </row>
    <row r="10" spans="1:8" ht="59.25">
      <c r="A10" s="98"/>
      <c r="B10" s="96"/>
      <c r="C10" s="96"/>
      <c r="D10" s="96"/>
      <c r="E10" s="96"/>
      <c r="F10" s="94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13</vt:lpstr>
      <vt:lpstr>приложение 14</vt:lpstr>
      <vt:lpstr>Целев. прогр.</vt:lpstr>
      <vt:lpstr>Инвестиции</vt:lpstr>
      <vt:lpstr>'приложение 13'!Заголовки_для_печати</vt:lpstr>
      <vt:lpstr>'приложение 14'!Заголовки_для_печати</vt:lpstr>
      <vt:lpstr>'приложение 13'!Область_печати</vt:lpstr>
      <vt:lpstr>'приложение 14'!Область_печати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Пользователь</cp:lastModifiedBy>
  <cp:lastPrinted>2025-11-18T09:24:52Z</cp:lastPrinted>
  <dcterms:created xsi:type="dcterms:W3CDTF">2001-03-20T09:20:47Z</dcterms:created>
  <dcterms:modified xsi:type="dcterms:W3CDTF">2026-02-06T05:56:49Z</dcterms:modified>
</cp:coreProperties>
</file>